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0050" windowHeight="9420" activeTab="0"/>
  </bookViews>
  <sheets>
    <sheet name="YAN Cal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<sst xmlns="http://schemas.openxmlformats.org/spreadsheetml/2006/main" count="273" uniqueCount="200">
  <si>
    <t>Theoretical     32</t>
  </si>
  <si>
    <t>Theoretical     48</t>
  </si>
  <si>
    <t>Theoretical     64</t>
  </si>
  <si>
    <t>Theoretical     80</t>
  </si>
  <si>
    <t>Volume</t>
  </si>
  <si>
    <t>Add Wt</t>
  </si>
  <si>
    <t>g/hL</t>
  </si>
  <si>
    <t>YAN</t>
  </si>
  <si>
    <t>25g/hL   =  25 yan</t>
  </si>
  <si>
    <t>50g/hL   =  50 yan</t>
  </si>
  <si>
    <t>75g/hL    = 75 yan</t>
  </si>
  <si>
    <t xml:space="preserve"> </t>
  </si>
  <si>
    <t>hL Volume</t>
  </si>
  <si>
    <t xml:space="preserve">DAP gives YAN 2 x it's wt </t>
  </si>
  <si>
    <t>Brix 21</t>
  </si>
  <si>
    <t>Brix 22</t>
  </si>
  <si>
    <t>Brix 23</t>
  </si>
  <si>
    <t>Brix 24</t>
  </si>
  <si>
    <t>Brix 25</t>
  </si>
  <si>
    <t>Brix 26</t>
  </si>
  <si>
    <t>Brix 27</t>
  </si>
  <si>
    <t>BRIX</t>
  </si>
  <si>
    <t>Additional Yan required</t>
  </si>
  <si>
    <t>Nutrient Vit End</t>
  </si>
  <si>
    <t>@ 25g/L</t>
  </si>
  <si>
    <t>YAN additions from other sources</t>
  </si>
  <si>
    <t>*YAN</t>
  </si>
  <si>
    <t>Fermaid-O at Dose Rate</t>
  </si>
  <si>
    <t>Using Fermaid-K at Dose Rate</t>
  </si>
  <si>
    <t>Yeast Variety</t>
  </si>
  <si>
    <t>Alcohol % Tolerance</t>
  </si>
  <si>
    <t>Temperature Range F</t>
  </si>
  <si>
    <t>Fermentation Speed</t>
  </si>
  <si>
    <r>
      <t>mg N</t>
    </r>
    <r>
      <rPr>
        <b/>
        <vertAlign val="subscript"/>
        <sz val="12"/>
        <color indexed="8"/>
        <rFont val="Times New Roman"/>
        <family val="1"/>
      </rPr>
      <t>2</t>
    </r>
    <r>
      <rPr>
        <b/>
        <sz val="12"/>
        <color indexed="8"/>
        <rFont val="Times New Roman"/>
        <family val="1"/>
      </rPr>
      <t xml:space="preserve"> per G CO</t>
    </r>
    <r>
      <rPr>
        <b/>
        <vertAlign val="subscript"/>
        <sz val="12"/>
        <color indexed="8"/>
        <rFont val="Times New Roman"/>
        <family val="1"/>
      </rPr>
      <t>2</t>
    </r>
  </si>
  <si>
    <t>Usual way of describing yeast N requirements</t>
  </si>
  <si>
    <t>Suggested Multiplier Index</t>
  </si>
  <si>
    <t>UVA 43</t>
  </si>
  <si>
    <t>18+</t>
  </si>
  <si>
    <t>55 -95</t>
  </si>
  <si>
    <t>Fast</t>
  </si>
  <si>
    <t xml:space="preserve">Low </t>
  </si>
  <si>
    <t>71-B</t>
  </si>
  <si>
    <t>59 - 58</t>
  </si>
  <si>
    <t>Mod</t>
  </si>
  <si>
    <t>Low</t>
  </si>
  <si>
    <t>EC 1118</t>
  </si>
  <si>
    <t>50 - 86</t>
  </si>
  <si>
    <t>K1 (V1116)</t>
  </si>
  <si>
    <t>50 - 95</t>
  </si>
  <si>
    <t>Vin-13</t>
  </si>
  <si>
    <t>54 - 61</t>
  </si>
  <si>
    <t xml:space="preserve">QA 23 </t>
  </si>
  <si>
    <t>59 - 90</t>
  </si>
  <si>
    <t>DV 10</t>
  </si>
  <si>
    <t>D-21</t>
  </si>
  <si>
    <t>D-47</t>
  </si>
  <si>
    <t>59 - 68</t>
  </si>
  <si>
    <t>D-80</t>
  </si>
  <si>
    <t>59 - 82</t>
  </si>
  <si>
    <t>Medium</t>
  </si>
  <si>
    <t>D-254</t>
  </si>
  <si>
    <t>54 - 82</t>
  </si>
  <si>
    <t xml:space="preserve">Syrah </t>
  </si>
  <si>
    <t>ICV GRE</t>
  </si>
  <si>
    <t>R-HST</t>
  </si>
  <si>
    <t>50 -86</t>
  </si>
  <si>
    <t>RC 212</t>
  </si>
  <si>
    <t>68 - 90</t>
  </si>
  <si>
    <t>High</t>
  </si>
  <si>
    <t>BA11</t>
  </si>
  <si>
    <t>50 - 77</t>
  </si>
  <si>
    <t>CY-3079</t>
  </si>
  <si>
    <t>59 - 80</t>
  </si>
  <si>
    <t>BM-45</t>
  </si>
  <si>
    <t>59 - 86</t>
  </si>
  <si>
    <t>L2056</t>
  </si>
  <si>
    <t>L2226</t>
  </si>
  <si>
    <t>W-15</t>
  </si>
  <si>
    <t>50 - 81</t>
  </si>
  <si>
    <t>VL-1</t>
  </si>
  <si>
    <t>60 - 68</t>
  </si>
  <si>
    <t>Step 1.</t>
  </si>
  <si>
    <t>GoFerm and Protect</t>
  </si>
  <si>
    <t>Note:   minor additions</t>
  </si>
  <si>
    <t>Step 2</t>
  </si>
  <si>
    <t>Step 3</t>
  </si>
  <si>
    <t>Minimum total YAN required for  21 Brix alcoholic ferment is 150 -200mg Nitrogen /L depending on yeast</t>
  </si>
  <si>
    <t>mgN/L</t>
  </si>
  <si>
    <t xml:space="preserve">Total wt for Volume </t>
  </si>
  <si>
    <t>Theoretical     16  </t>
  </si>
  <si>
    <t>Total YAN Addition from F-K and F-O</t>
  </si>
  <si>
    <t>Step 4</t>
  </si>
  <si>
    <t>Step 5</t>
  </si>
  <si>
    <t>Step 6</t>
  </si>
  <si>
    <t>grams</t>
  </si>
  <si>
    <t>Step 7</t>
  </si>
  <si>
    <t>Read  Addition amount in grams for relevant nutrients from column H or I</t>
  </si>
  <si>
    <t>Nutrient Additions</t>
  </si>
  <si>
    <t>Enter  Multiplier Factor for yeast strain from Chart  .75 - 1.7</t>
  </si>
  <si>
    <t>Less</t>
  </si>
  <si>
    <t>Enter  one YAN Target</t>
  </si>
  <si>
    <t>Less total YAN addition needed</t>
  </si>
  <si>
    <t xml:space="preserve"> TOTAL YAN ADDITION  NEEDED</t>
  </si>
  <si>
    <t>S.G.</t>
  </si>
  <si>
    <t>Litres</t>
  </si>
  <si>
    <r>
      <t xml:space="preserve"> Supplimenting with DAP</t>
    </r>
    <r>
      <rPr>
        <sz val="12"/>
        <color indexed="10"/>
        <rFont val="Arial"/>
        <family val="2"/>
      </rPr>
      <t xml:space="preserve"> if needed</t>
    </r>
  </si>
  <si>
    <t xml:space="preserve"> 5 g/hL   =    10  </t>
  </si>
  <si>
    <t xml:space="preserve"> 10 g/hL =    20</t>
  </si>
  <si>
    <t xml:space="preserve"> 20 g/hL =    40 </t>
  </si>
  <si>
    <t xml:space="preserve"> 30 g/hL =    60  </t>
  </si>
  <si>
    <t xml:space="preserve"> 40 g/hL =    80  </t>
  </si>
  <si>
    <r>
      <t>Enter ONE  desired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30"/>
        <rFont val="Calibri"/>
        <family val="2"/>
      </rPr>
      <t>*YAN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10"/>
        <rFont val="Calibri"/>
        <family val="2"/>
      </rPr>
      <t xml:space="preserve"> in column from Fermaid K and/or Fermaid O</t>
    </r>
  </si>
  <si>
    <t>Fermaid K</t>
  </si>
  <si>
    <t>Fermaid O</t>
  </si>
  <si>
    <t>DAP</t>
  </si>
  <si>
    <t>Gr</t>
  </si>
  <si>
    <t>Adjusted Addition</t>
  </si>
  <si>
    <t>H</t>
  </si>
  <si>
    <t>I</t>
  </si>
  <si>
    <t>10 g/hL   =    4  yan      </t>
  </si>
  <si>
    <t>20 g/hL   =    8  yan          </t>
  </si>
  <si>
    <t xml:space="preserve">30 g/hL   =    12  yan      </t>
  </si>
  <si>
    <t xml:space="preserve">50 g/hL   =    20 yan       </t>
  </si>
  <si>
    <t xml:space="preserve">40 g/hL   =    16 yan       </t>
  </si>
  <si>
    <t>Target YAN Based on Brix</t>
  </si>
  <si>
    <t>YAN and Nutrient CALCULATOR</t>
  </si>
  <si>
    <t>Calculate Nutrient Needed</t>
  </si>
  <si>
    <t>Calculate YAN requirement</t>
  </si>
  <si>
    <t>to achive needed YAN</t>
  </si>
  <si>
    <t xml:space="preserve">TOTAL YAN ADDITION   </t>
  </si>
  <si>
    <t xml:space="preserve">Total YAN addition needed   </t>
  </si>
  <si>
    <r>
      <t xml:space="preserve">   Enter Must Volume</t>
    </r>
    <r>
      <rPr>
        <b/>
        <sz val="12"/>
        <color indexed="10"/>
        <rFont val="Calibri"/>
        <family val="2"/>
      </rPr>
      <t xml:space="preserve"> litres</t>
    </r>
  </si>
  <si>
    <t>Remove existing examples</t>
  </si>
  <si>
    <t>10</t>
  </si>
  <si>
    <t>11</t>
  </si>
  <si>
    <t>12</t>
  </si>
  <si>
    <t>13</t>
  </si>
  <si>
    <t>14</t>
  </si>
  <si>
    <t>Dineen</t>
  </si>
  <si>
    <t>Cab Fr</t>
  </si>
  <si>
    <t>Cab Sauv</t>
  </si>
  <si>
    <t>Syrah</t>
  </si>
  <si>
    <t>Kiona</t>
  </si>
  <si>
    <t>Viognier</t>
  </si>
  <si>
    <t>Sangiovese</t>
  </si>
  <si>
    <t>Cab sauv</t>
  </si>
  <si>
    <t xml:space="preserve">Meek </t>
  </si>
  <si>
    <t>Merlot</t>
  </si>
  <si>
    <t>Malbec</t>
  </si>
  <si>
    <t>Grenache</t>
  </si>
  <si>
    <t>Sheridan</t>
  </si>
  <si>
    <t>Spenker</t>
  </si>
  <si>
    <t>Zin</t>
  </si>
  <si>
    <t>Historical YAN Results by Vineyard</t>
  </si>
  <si>
    <t>Riesling</t>
  </si>
  <si>
    <t xml:space="preserve">  = Litres</t>
  </si>
  <si>
    <t xml:space="preserve">Enter YAN from a dose rate or delete  </t>
  </si>
  <si>
    <t>Carmenere</t>
  </si>
  <si>
    <t>column</t>
  </si>
  <si>
    <t>#s</t>
  </si>
  <si>
    <t>can</t>
  </si>
  <si>
    <t xml:space="preserve">be </t>
  </si>
  <si>
    <t>edited</t>
  </si>
  <si>
    <r>
      <t>Numbers in column</t>
    </r>
    <r>
      <rPr>
        <b/>
        <sz val="11"/>
        <color indexed="8"/>
        <rFont val="Calibri"/>
        <family val="2"/>
      </rPr>
      <t xml:space="preserve"> F </t>
    </r>
    <r>
      <rPr>
        <sz val="11"/>
        <color indexed="8"/>
        <rFont val="Calibri"/>
        <family val="2"/>
      </rPr>
      <t>can be edited for desired nutrient weight</t>
    </r>
  </si>
  <si>
    <t>06 -'09</t>
  </si>
  <si>
    <t>Complete all directions in Red , adjust numbers in red boxes.  See additional notes below step 7</t>
  </si>
  <si>
    <t>Additional notes</t>
  </si>
  <si>
    <t>This spreadsheet is locked to prevent accidental deletion of data, to unlock: go to Home, then click Format Cells and click Unprotect sheet.</t>
  </si>
  <si>
    <t xml:space="preserve">want to ferment to dryness, you will want adequate nutrients. If you are fermenting wine that you want to stop with some residual  </t>
  </si>
  <si>
    <t xml:space="preserve">sugar, you can use a minimal amount of nutrient so yeast will stall before dryness. Select a Yan target slight short of suggested brix </t>
  </si>
  <si>
    <t xml:space="preserve">Enter your desired Yan target in step 1. You can take into account the style of wine you are making.Eg, if you are making table wine that you </t>
  </si>
  <si>
    <t>Yan needed. Some yeast will not easily stop, so select a yeast for your desired style.</t>
  </si>
  <si>
    <t xml:space="preserve">Under  Fermaid-K,  Yan produced is equal to it's dose rate. Dose rate can be entered other than suggested 25-50-75. </t>
  </si>
  <si>
    <r>
      <t xml:space="preserve">Fermaid-O, You can enter Yan value other than suggested amounts shown, but you will need to adjust value in column </t>
    </r>
    <r>
      <rPr>
        <b/>
        <sz val="11"/>
        <color indexed="8"/>
        <rFont val="Calibri"/>
        <family val="2"/>
      </rPr>
      <t>F</t>
    </r>
  </si>
  <si>
    <r>
      <t xml:space="preserve">You can enter any dose rate, eg. 10,20, 30. You will also need to adjust the apropriate value in column </t>
    </r>
    <r>
      <rPr>
        <b/>
        <sz val="11"/>
        <color indexed="8"/>
        <rFont val="Calibri"/>
        <family val="2"/>
      </rPr>
      <t>F</t>
    </r>
  </si>
  <si>
    <r>
      <t>changed in column</t>
    </r>
    <r>
      <rPr>
        <b/>
        <sz val="11"/>
        <color indexed="8"/>
        <rFont val="Calibri"/>
        <family val="2"/>
      </rPr>
      <t xml:space="preserve"> F</t>
    </r>
  </si>
  <si>
    <t>DAP - Yan produced from DAP is twice it's weight dose rate. Values can be entered other than suggested numbers but values will need to be</t>
  </si>
  <si>
    <t>Consider yeast strain from chart and increase or decrease nutrient by suggested Multipler Index Factor</t>
  </si>
  <si>
    <t xml:space="preserve"> Delete any existing data in red boxes not wanted.  Enter your data in the red boxes. </t>
  </si>
  <si>
    <t>Enter Must Inital YAN</t>
  </si>
  <si>
    <t>Step 2.</t>
  </si>
  <si>
    <r>
      <t>Column</t>
    </r>
    <r>
      <rPr>
        <b/>
        <sz val="11"/>
        <color indexed="8"/>
        <rFont val="Calibri"/>
        <family val="2"/>
      </rPr>
      <t xml:space="preserve"> I   </t>
    </r>
    <r>
      <rPr>
        <sz val="11"/>
        <color indexed="8"/>
        <rFont val="Calibri"/>
        <family val="2"/>
      </rPr>
      <t>shows nutrient additons in grams for selected volume at Multiplier Index Factor entered in Box in step 6</t>
    </r>
  </si>
  <si>
    <t xml:space="preserve">Some historical Yan values are shown in chart for possible use if no Yan is available and also to show the irregularity of Yan </t>
  </si>
  <si>
    <t>from year to year and the importance of testing.</t>
  </si>
  <si>
    <t>http://www.fermsoft.com/gravbrix.php</t>
  </si>
  <si>
    <t>White grape weight   Lbs</t>
  </si>
  <si>
    <t>Red grape weight     Lbs</t>
  </si>
  <si>
    <t xml:space="preserve">Must Volume can be estimated at 25 -30 L per 100 lbs   </t>
  </si>
  <si>
    <t>hL</t>
  </si>
  <si>
    <t>Pot Alc %</t>
  </si>
  <si>
    <t>http://www.brewersfriend.com/brix-converter/</t>
  </si>
  <si>
    <t>Yakima</t>
  </si>
  <si>
    <t>Lodi.ca</t>
  </si>
  <si>
    <t>Typical Nitrogen Requirements of Different Yeasts</t>
  </si>
  <si>
    <t>YAN-  It is highly recommended that the Yan be tested for each must before starting fermentation.</t>
  </si>
  <si>
    <r>
      <t xml:space="preserve">Column </t>
    </r>
    <r>
      <rPr>
        <b/>
        <sz val="11"/>
        <color indexed="8"/>
        <rFont val="Calibri"/>
        <family val="2"/>
      </rPr>
      <t xml:space="preserve">H </t>
    </r>
    <r>
      <rPr>
        <sz val="11"/>
        <color indexed="8"/>
        <rFont val="Calibri"/>
        <family val="2"/>
      </rPr>
      <t>shows the nutrient additions in grams for the selected volume from each nutrient based on a factor of 1.0  Multiplier Index</t>
    </r>
  </si>
  <si>
    <t>Or  click Tools, then Protection, then Unprotect Sheet</t>
  </si>
  <si>
    <t>Petit Verdot</t>
  </si>
  <si>
    <t>30 L/h#</t>
  </si>
  <si>
    <t>25L/h#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</si>
</sst>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43">
    <font>
      <sz val="11"/>
      <color indexed="8"/>
      <name val="Calibri"/>
      <family val="2"/>
    </font>
    <font>
      <b/>
      <vertAlign val="sub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Calibri"/>
      <family val="2"/>
    </font>
    <font>
      <b/>
      <sz val="12"/>
      <color indexed="30"/>
      <name val="Calibri"/>
      <family val="2"/>
    </font>
    <font>
      <sz val="12"/>
      <color indexed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10"/>
      <name val="Calibri"/>
      <family val="2"/>
    </font>
    <font>
      <sz val="16"/>
      <color indexed="10"/>
      <name val="Calibri"/>
      <family val="2"/>
    </font>
    <font>
      <b/>
      <sz val="12"/>
      <name val="Calibri"/>
      <family val="2"/>
    </font>
    <font>
      <b/>
      <sz val="16"/>
      <color indexed="10"/>
      <name val="Calibri"/>
      <family val="2"/>
    </font>
    <font>
      <sz val="12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>
        <color indexed="60"/>
      </left>
      <right style="medium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>
        <color indexed="63"/>
      </top>
      <bottom style="medium">
        <color indexed="60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thick">
        <color indexed="60"/>
      </left>
      <right style="thick">
        <color indexed="60"/>
      </right>
      <top style="thick">
        <color indexed="60"/>
      </top>
      <bottom style="thick">
        <color indexed="60"/>
      </bottom>
    </border>
    <border>
      <left style="thick">
        <color indexed="17"/>
      </left>
      <right>
        <color indexed="63"/>
      </right>
      <top style="medium"/>
      <bottom style="medium"/>
    </border>
    <border>
      <left>
        <color indexed="63"/>
      </left>
      <right style="thick">
        <color indexed="17"/>
      </right>
      <top style="medium"/>
      <bottom style="medium"/>
    </border>
    <border>
      <left style="thick">
        <color indexed="17"/>
      </left>
      <right>
        <color indexed="63"/>
      </right>
      <top style="medium"/>
      <bottom>
        <color indexed="63"/>
      </bottom>
    </border>
    <border>
      <left>
        <color indexed="63"/>
      </left>
      <right style="thick">
        <color indexed="17"/>
      </right>
      <top style="medium"/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>
        <color indexed="63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7"/>
      </left>
      <right>
        <color indexed="63"/>
      </right>
      <top style="thick">
        <color indexed="17"/>
      </top>
      <bottom>
        <color indexed="63"/>
      </bottom>
    </border>
    <border>
      <left>
        <color indexed="63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right"/>
    </xf>
    <xf numFmtId="0" fontId="29" fillId="0" borderId="0" xfId="0" applyFont="1" applyAlignment="1">
      <alignment/>
    </xf>
    <xf numFmtId="0" fontId="27" fillId="0" borderId="0" xfId="0" applyFont="1" applyBorder="1" applyAlignment="1">
      <alignment/>
    </xf>
    <xf numFmtId="0" fontId="30" fillId="0" borderId="0" xfId="0" applyFont="1" applyAlignment="1">
      <alignment/>
    </xf>
    <xf numFmtId="0" fontId="27" fillId="0" borderId="0" xfId="0" applyFont="1" applyAlignment="1">
      <alignment horizontal="center"/>
    </xf>
    <xf numFmtId="2" fontId="27" fillId="0" borderId="0" xfId="0" applyNumberFormat="1" applyFont="1" applyAlignment="1">
      <alignment/>
    </xf>
    <xf numFmtId="0" fontId="28" fillId="0" borderId="0" xfId="0" applyFont="1" applyAlignment="1">
      <alignment horizontal="right"/>
    </xf>
    <xf numFmtId="0" fontId="3" fillId="0" borderId="0" xfId="0" applyFont="1" applyAlignment="1">
      <alignment/>
    </xf>
    <xf numFmtId="0" fontId="31" fillId="0" borderId="0" xfId="0" applyFont="1" applyAlignment="1">
      <alignment horizontal="right"/>
    </xf>
    <xf numFmtId="0" fontId="29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35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177" fontId="36" fillId="0" borderId="10" xfId="0" applyNumberFormat="1" applyFont="1" applyBorder="1" applyAlignment="1">
      <alignment horizontal="center"/>
    </xf>
    <xf numFmtId="0" fontId="37" fillId="0" borderId="0" xfId="0" applyFont="1" applyAlignment="1">
      <alignment/>
    </xf>
    <xf numFmtId="177" fontId="27" fillId="0" borderId="0" xfId="0" applyNumberFormat="1" applyFont="1" applyAlignment="1">
      <alignment horizontal="center"/>
    </xf>
    <xf numFmtId="177" fontId="38" fillId="0" borderId="0" xfId="0" applyNumberFormat="1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177" fontId="27" fillId="0" borderId="0" xfId="0" applyNumberFormat="1" applyFont="1" applyBorder="1" applyAlignment="1">
      <alignment horizontal="center"/>
    </xf>
    <xf numFmtId="177" fontId="27" fillId="0" borderId="13" xfId="0" applyNumberFormat="1" applyFont="1" applyBorder="1" applyAlignment="1">
      <alignment horizontal="center"/>
    </xf>
    <xf numFmtId="0" fontId="27" fillId="0" borderId="14" xfId="0" applyFont="1" applyBorder="1" applyAlignment="1">
      <alignment/>
    </xf>
    <xf numFmtId="0" fontId="28" fillId="0" borderId="12" xfId="0" applyFont="1" applyBorder="1" applyAlignment="1">
      <alignment horizontal="center"/>
    </xf>
    <xf numFmtId="0" fontId="27" fillId="0" borderId="15" xfId="0" applyFont="1" applyBorder="1" applyAlignment="1">
      <alignment/>
    </xf>
    <xf numFmtId="0" fontId="27" fillId="0" borderId="16" xfId="0" applyFont="1" applyBorder="1" applyAlignment="1">
      <alignment/>
    </xf>
    <xf numFmtId="0" fontId="3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0" fillId="0" borderId="17" xfId="0" applyBorder="1" applyAlignment="1">
      <alignment/>
    </xf>
    <xf numFmtId="0" fontId="32" fillId="0" borderId="18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" fillId="0" borderId="14" xfId="0" applyFont="1" applyFill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0" fillId="0" borderId="19" xfId="0" applyBorder="1" applyAlignment="1">
      <alignment/>
    </xf>
    <xf numFmtId="171" fontId="6" fillId="0" borderId="0" xfId="42" applyFont="1" applyBorder="1" applyAlignment="1" quotePrefix="1">
      <alignment horizontal="center"/>
    </xf>
    <xf numFmtId="0" fontId="6" fillId="0" borderId="0" xfId="0" applyFont="1" applyBorder="1" applyAlignment="1" quotePrefix="1">
      <alignment horizontal="center"/>
    </xf>
    <xf numFmtId="0" fontId="6" fillId="0" borderId="0" xfId="0" applyNumberFormat="1" applyFont="1" applyBorder="1" applyAlignment="1" quotePrefix="1">
      <alignment horizontal="center"/>
    </xf>
    <xf numFmtId="0" fontId="6" fillId="0" borderId="20" xfId="0" applyNumberFormat="1" applyFont="1" applyBorder="1" applyAlignment="1" quotePrefix="1">
      <alignment horizontal="center"/>
    </xf>
    <xf numFmtId="0" fontId="6" fillId="0" borderId="1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25" fillId="0" borderId="22" xfId="0" applyFont="1" applyBorder="1" applyAlignment="1">
      <alignment wrapText="1"/>
    </xf>
    <xf numFmtId="0" fontId="41" fillId="0" borderId="23" xfId="0" applyFont="1" applyBorder="1" applyAlignment="1">
      <alignment horizontal="center" wrapText="1"/>
    </xf>
    <xf numFmtId="0" fontId="25" fillId="0" borderId="22" xfId="0" applyFont="1" applyFill="1" applyBorder="1" applyAlignment="1">
      <alignment wrapText="1"/>
    </xf>
    <xf numFmtId="0" fontId="25" fillId="0" borderId="24" xfId="0" applyFont="1" applyBorder="1" applyAlignment="1">
      <alignment wrapText="1"/>
    </xf>
    <xf numFmtId="0" fontId="25" fillId="0" borderId="25" xfId="0" applyFont="1" applyBorder="1" applyAlignment="1">
      <alignment horizontal="center" wrapText="1"/>
    </xf>
    <xf numFmtId="0" fontId="41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3" fillId="0" borderId="28" xfId="0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/>
      <protection locked="0"/>
    </xf>
    <xf numFmtId="0" fontId="29" fillId="0" borderId="30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32" xfId="0" applyFont="1" applyBorder="1" applyAlignment="1" applyProtection="1">
      <alignment horizontal="center"/>
      <protection locked="0"/>
    </xf>
    <xf numFmtId="176" fontId="3" fillId="0" borderId="31" xfId="0" applyNumberFormat="1" applyFont="1" applyBorder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27" fillId="0" borderId="13" xfId="0" applyFont="1" applyBorder="1" applyAlignment="1" applyProtection="1">
      <alignment horizontal="center"/>
      <protection locked="0"/>
    </xf>
    <xf numFmtId="0" fontId="27" fillId="0" borderId="33" xfId="0" applyFont="1" applyBorder="1" applyAlignment="1">
      <alignment horizontal="center"/>
    </xf>
    <xf numFmtId="0" fontId="27" fillId="0" borderId="34" xfId="0" applyFont="1" applyBorder="1" applyAlignment="1">
      <alignment/>
    </xf>
    <xf numFmtId="0" fontId="27" fillId="0" borderId="35" xfId="0" applyFont="1" applyBorder="1" applyAlignment="1">
      <alignment horizontal="lef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8" fillId="0" borderId="37" xfId="0" applyFont="1" applyBorder="1" applyAlignment="1">
      <alignment horizontal="center"/>
    </xf>
    <xf numFmtId="0" fontId="28" fillId="0" borderId="38" xfId="0" applyFont="1" applyBorder="1" applyAlignment="1">
      <alignment horizontal="center"/>
    </xf>
    <xf numFmtId="0" fontId="27" fillId="0" borderId="37" xfId="0" applyFont="1" applyBorder="1" applyAlignment="1">
      <alignment horizontal="center"/>
    </xf>
    <xf numFmtId="0" fontId="27" fillId="0" borderId="38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2" fillId="0" borderId="42" xfId="0" applyFont="1" applyBorder="1" applyAlignment="1">
      <alignment horizontal="center"/>
    </xf>
    <xf numFmtId="0" fontId="6" fillId="0" borderId="32" xfId="0" applyFont="1" applyBorder="1" applyAlignment="1" applyProtection="1">
      <alignment horizontal="center"/>
      <protection locked="0"/>
    </xf>
    <xf numFmtId="0" fontId="27" fillId="0" borderId="12" xfId="0" applyFont="1" applyBorder="1" applyAlignment="1">
      <alignment horizontal="center"/>
    </xf>
    <xf numFmtId="0" fontId="0" fillId="0" borderId="43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12" fontId="6" fillId="0" borderId="0" xfId="0" applyNumberFormat="1" applyFont="1" applyBorder="1" applyAlignment="1" quotePrefix="1">
      <alignment horizontal="center"/>
    </xf>
    <xf numFmtId="0" fontId="3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53" applyAlignment="1">
      <alignment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40" fillId="0" borderId="48" xfId="0" applyFont="1" applyBorder="1" applyAlignment="1">
      <alignment horizontal="center" wrapText="1"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25" fillId="0" borderId="16" xfId="0" applyFont="1" applyBorder="1" applyAlignment="1">
      <alignment horizontal="center" wrapText="1"/>
    </xf>
    <xf numFmtId="0" fontId="25" fillId="0" borderId="49" xfId="0" applyFont="1" applyBorder="1" applyAlignment="1">
      <alignment horizontal="center" wrapText="1"/>
    </xf>
    <xf numFmtId="0" fontId="25" fillId="0" borderId="0" xfId="0" applyFont="1" applyFill="1" applyBorder="1" applyAlignment="1">
      <alignment wrapText="1"/>
    </xf>
    <xf numFmtId="0" fontId="3" fillId="0" borderId="0" xfId="0" applyFont="1" applyBorder="1" applyAlignment="1" applyProtection="1">
      <alignment horizontal="center"/>
      <protection locked="0"/>
    </xf>
    <xf numFmtId="0" fontId="27" fillId="0" borderId="17" xfId="0" applyFont="1" applyBorder="1" applyAlignment="1" applyProtection="1">
      <alignment horizontal="center"/>
      <protection locked="0"/>
    </xf>
    <xf numFmtId="2" fontId="0" fillId="0" borderId="0" xfId="0" applyNumberFormat="1" applyAlignment="1">
      <alignment horizontal="right"/>
    </xf>
    <xf numFmtId="0" fontId="0" fillId="0" borderId="2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5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rmsoft.com/gravbrix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zoomScalePageLayoutView="0" workbookViewId="0" topLeftCell="C16">
      <selection activeCell="C15" sqref="C15"/>
    </sheetView>
  </sheetViews>
  <sheetFormatPr defaultColWidth="9.140625" defaultRowHeight="15"/>
  <cols>
    <col min="2" max="2" width="20.28125" style="0" customWidth="1"/>
    <col min="3" max="3" width="10.140625" style="0" customWidth="1"/>
    <col min="5" max="5" width="22.8515625" style="0" customWidth="1"/>
    <col min="7" max="7" width="10.57421875" style="0" customWidth="1"/>
    <col min="9" max="9" width="11.00390625" style="0" customWidth="1"/>
    <col min="10" max="10" width="6.7109375" style="0" customWidth="1"/>
    <col min="12" max="12" width="12.421875" style="0" customWidth="1"/>
    <col min="13" max="13" width="11.421875" style="0" customWidth="1"/>
    <col min="14" max="14" width="14.00390625" style="0" customWidth="1"/>
    <col min="15" max="15" width="14.57421875" style="0" customWidth="1"/>
    <col min="17" max="17" width="16.7109375" style="0" customWidth="1"/>
    <col min="18" max="18" width="11.140625" style="0" customWidth="1"/>
  </cols>
  <sheetData>
    <row r="1" spans="1:19" ht="30" customHeight="1">
      <c r="A1" s="25" t="s">
        <v>125</v>
      </c>
      <c r="L1" s="51" t="s">
        <v>153</v>
      </c>
      <c r="M1" s="52"/>
      <c r="N1" s="53"/>
      <c r="O1" s="52"/>
      <c r="P1" s="52"/>
      <c r="Q1" s="52"/>
      <c r="R1" s="52"/>
      <c r="S1" s="54"/>
    </row>
    <row r="2" spans="1:19" ht="24" customHeight="1">
      <c r="A2" s="2" t="s">
        <v>127</v>
      </c>
      <c r="L2" s="39"/>
      <c r="M2" s="5"/>
      <c r="N2" s="102" t="s">
        <v>164</v>
      </c>
      <c r="O2" s="55" t="s">
        <v>133</v>
      </c>
      <c r="P2" s="56" t="s">
        <v>134</v>
      </c>
      <c r="Q2" s="57" t="s">
        <v>135</v>
      </c>
      <c r="R2" s="57" t="s">
        <v>136</v>
      </c>
      <c r="S2" s="58" t="s">
        <v>137</v>
      </c>
    </row>
    <row r="3" spans="1:19" ht="17.25" customHeight="1">
      <c r="A3" s="11" t="s">
        <v>86</v>
      </c>
      <c r="B3" s="11"/>
      <c r="C3" s="11"/>
      <c r="D3" s="11"/>
      <c r="E3" s="11"/>
      <c r="F3" s="11"/>
      <c r="G3" s="11"/>
      <c r="H3" s="11"/>
      <c r="I3" s="11"/>
      <c r="J3" s="11"/>
      <c r="L3" s="59" t="s">
        <v>138</v>
      </c>
      <c r="M3" s="5" t="s">
        <v>139</v>
      </c>
      <c r="N3" s="60">
        <v>128</v>
      </c>
      <c r="O3" s="60">
        <v>224</v>
      </c>
      <c r="P3" s="60"/>
      <c r="Q3" s="60">
        <v>117</v>
      </c>
      <c r="R3" s="60">
        <v>201</v>
      </c>
      <c r="S3" s="61"/>
    </row>
    <row r="4" spans="1:19" ht="20.25" customHeight="1">
      <c r="A4" s="30" t="s">
        <v>165</v>
      </c>
      <c r="B4" s="11"/>
      <c r="C4" s="11"/>
      <c r="D4" s="11"/>
      <c r="E4" s="11"/>
      <c r="F4" s="11"/>
      <c r="G4" s="11"/>
      <c r="H4" s="11"/>
      <c r="I4" s="11"/>
      <c r="J4" s="11"/>
      <c r="L4" s="39" t="s">
        <v>191</v>
      </c>
      <c r="M4" s="5" t="s">
        <v>140</v>
      </c>
      <c r="N4" s="60">
        <v>184</v>
      </c>
      <c r="O4" s="60"/>
      <c r="P4" s="60"/>
      <c r="Q4" s="60">
        <v>151</v>
      </c>
      <c r="R4" s="60">
        <v>201</v>
      </c>
      <c r="S4" s="61">
        <v>156</v>
      </c>
    </row>
    <row r="5" spans="1:19" ht="21">
      <c r="A5" s="33" t="s">
        <v>81</v>
      </c>
      <c r="C5" s="11"/>
      <c r="D5" s="15"/>
      <c r="E5" s="26" t="s">
        <v>100</v>
      </c>
      <c r="F5" s="11"/>
      <c r="G5" s="11"/>
      <c r="H5" s="11"/>
      <c r="I5" s="11"/>
      <c r="J5" s="11"/>
      <c r="L5" s="39"/>
      <c r="M5" s="5" t="s">
        <v>141</v>
      </c>
      <c r="N5" s="60">
        <v>156</v>
      </c>
      <c r="O5" s="60">
        <v>207</v>
      </c>
      <c r="P5" s="60"/>
      <c r="Q5" s="60"/>
      <c r="R5" s="60"/>
      <c r="S5" s="61"/>
    </row>
    <row r="6" spans="2:19" ht="15.75">
      <c r="B6" s="12" t="s">
        <v>124</v>
      </c>
      <c r="C6" s="11"/>
      <c r="D6" s="11"/>
      <c r="E6" s="50" t="s">
        <v>132</v>
      </c>
      <c r="F6" s="11"/>
      <c r="G6" s="11"/>
      <c r="H6" s="11"/>
      <c r="I6" s="11"/>
      <c r="J6" s="11"/>
      <c r="L6" s="39"/>
      <c r="M6" s="5"/>
      <c r="N6" s="60"/>
      <c r="O6" s="60"/>
      <c r="P6" s="60"/>
      <c r="Q6" s="60"/>
      <c r="R6" s="60"/>
      <c r="S6" s="61"/>
    </row>
    <row r="7" spans="1:19" ht="16.5" customHeight="1" thickBot="1">
      <c r="A7" t="s">
        <v>189</v>
      </c>
      <c r="B7" s="12" t="s">
        <v>21</v>
      </c>
      <c r="C7" s="17" t="s">
        <v>103</v>
      </c>
      <c r="D7" s="17" t="s">
        <v>7</v>
      </c>
      <c r="E7" s="22"/>
      <c r="F7" s="11"/>
      <c r="G7" s="11"/>
      <c r="H7" s="11"/>
      <c r="I7" s="11"/>
      <c r="J7" s="11"/>
      <c r="L7" s="59" t="s">
        <v>142</v>
      </c>
      <c r="M7" s="5" t="s">
        <v>143</v>
      </c>
      <c r="N7" s="60"/>
      <c r="O7" s="60">
        <v>67</v>
      </c>
      <c r="P7" s="60"/>
      <c r="Q7" s="60"/>
      <c r="R7" s="60"/>
      <c r="S7" s="61"/>
    </row>
    <row r="8" spans="1:19" ht="15.75">
      <c r="A8" s="104">
        <v>12.2</v>
      </c>
      <c r="B8" s="11" t="s">
        <v>14</v>
      </c>
      <c r="C8" s="34">
        <v>1.087</v>
      </c>
      <c r="D8" s="17">
        <v>200</v>
      </c>
      <c r="E8" s="72"/>
      <c r="G8" s="15" t="s">
        <v>83</v>
      </c>
      <c r="H8" s="15"/>
      <c r="I8" s="15"/>
      <c r="J8" s="15"/>
      <c r="L8" s="39" t="s">
        <v>191</v>
      </c>
      <c r="M8" s="5" t="s">
        <v>154</v>
      </c>
      <c r="N8" s="60">
        <v>60</v>
      </c>
      <c r="O8" s="60"/>
      <c r="P8" s="60"/>
      <c r="Q8" s="60">
        <v>78</v>
      </c>
      <c r="R8" s="60"/>
      <c r="S8" s="61">
        <v>48</v>
      </c>
    </row>
    <row r="9" spans="1:19" ht="15.75">
      <c r="A9" s="104">
        <v>12.9</v>
      </c>
      <c r="B9" s="11" t="s">
        <v>15</v>
      </c>
      <c r="C9" s="34">
        <v>1.092</v>
      </c>
      <c r="D9" s="17">
        <v>225</v>
      </c>
      <c r="E9" s="73"/>
      <c r="G9" s="15" t="s">
        <v>25</v>
      </c>
      <c r="H9" s="15"/>
      <c r="I9" s="15"/>
      <c r="J9" s="15"/>
      <c r="L9" s="39"/>
      <c r="M9" s="5" t="s">
        <v>144</v>
      </c>
      <c r="N9" s="60"/>
      <c r="O9" s="60"/>
      <c r="P9" s="60"/>
      <c r="Q9" s="60"/>
      <c r="R9" s="60"/>
      <c r="S9" s="61">
        <v>50</v>
      </c>
    </row>
    <row r="10" spans="1:19" ht="15.75">
      <c r="A10" s="104">
        <v>13.5</v>
      </c>
      <c r="B10" s="11" t="s">
        <v>16</v>
      </c>
      <c r="C10" s="17">
        <v>1.097</v>
      </c>
      <c r="D10" s="17">
        <v>250</v>
      </c>
      <c r="E10" s="73"/>
      <c r="G10" s="15" t="s">
        <v>82</v>
      </c>
      <c r="H10" s="15"/>
      <c r="I10" s="15" t="s">
        <v>24</v>
      </c>
      <c r="J10" s="15">
        <v>7.5</v>
      </c>
      <c r="L10" s="39"/>
      <c r="M10" s="5" t="s">
        <v>145</v>
      </c>
      <c r="N10" s="60"/>
      <c r="O10" s="60"/>
      <c r="P10" s="60"/>
      <c r="Q10" s="60"/>
      <c r="R10" s="60"/>
      <c r="S10" s="61">
        <v>50</v>
      </c>
    </row>
    <row r="11" spans="1:19" ht="15.75">
      <c r="A11" s="104">
        <v>14.1</v>
      </c>
      <c r="B11" s="11" t="s">
        <v>17</v>
      </c>
      <c r="C11" s="17">
        <v>1.101</v>
      </c>
      <c r="D11" s="17">
        <v>275</v>
      </c>
      <c r="E11" s="73"/>
      <c r="G11" s="15" t="s">
        <v>23</v>
      </c>
      <c r="H11" s="15"/>
      <c r="I11" s="15" t="s">
        <v>24</v>
      </c>
      <c r="J11" s="15">
        <v>7</v>
      </c>
      <c r="L11" s="39"/>
      <c r="M11" s="5" t="s">
        <v>139</v>
      </c>
      <c r="N11" s="60"/>
      <c r="O11" s="60"/>
      <c r="P11" s="60"/>
      <c r="Q11" s="60">
        <v>67</v>
      </c>
      <c r="R11" s="60"/>
      <c r="S11" s="61">
        <v>50</v>
      </c>
    </row>
    <row r="12" spans="1:19" ht="15.75">
      <c r="A12" s="104">
        <v>14.7</v>
      </c>
      <c r="B12" s="11" t="s">
        <v>18</v>
      </c>
      <c r="C12" s="17">
        <v>1.106</v>
      </c>
      <c r="D12" s="17">
        <v>300</v>
      </c>
      <c r="E12" s="73"/>
      <c r="F12" s="11"/>
      <c r="G12" s="11"/>
      <c r="H12" s="11"/>
      <c r="I12" s="11"/>
      <c r="J12" s="11"/>
      <c r="L12" s="39"/>
      <c r="M12" s="5" t="s">
        <v>157</v>
      </c>
      <c r="N12" s="60"/>
      <c r="O12" s="60"/>
      <c r="P12" s="60"/>
      <c r="Q12" s="60"/>
      <c r="R12" s="60"/>
      <c r="S12" s="61">
        <v>50</v>
      </c>
    </row>
    <row r="13" spans="1:19" ht="15.75">
      <c r="A13" s="104">
        <v>15.4</v>
      </c>
      <c r="B13" s="11" t="s">
        <v>19</v>
      </c>
      <c r="C13" s="34">
        <v>1.11</v>
      </c>
      <c r="D13" s="17">
        <v>325</v>
      </c>
      <c r="E13" s="73"/>
      <c r="F13" s="11"/>
      <c r="G13" s="11"/>
      <c r="H13" s="11"/>
      <c r="I13" s="11"/>
      <c r="J13" s="11"/>
      <c r="L13" s="39"/>
      <c r="M13" s="5" t="s">
        <v>197</v>
      </c>
      <c r="N13" s="60"/>
      <c r="O13" s="60"/>
      <c r="P13" s="60"/>
      <c r="Q13" s="60"/>
      <c r="R13" s="60"/>
      <c r="S13" s="61">
        <v>50</v>
      </c>
    </row>
    <row r="14" spans="1:19" ht="18" customHeight="1" thickBot="1">
      <c r="A14" s="104">
        <v>16.1</v>
      </c>
      <c r="B14" s="11" t="s">
        <v>20</v>
      </c>
      <c r="C14" s="17">
        <v>1.115</v>
      </c>
      <c r="D14" s="17">
        <v>350</v>
      </c>
      <c r="E14" s="74"/>
      <c r="F14" s="11"/>
      <c r="G14" s="11" t="s">
        <v>11</v>
      </c>
      <c r="H14" s="11"/>
      <c r="I14" s="11"/>
      <c r="J14" s="11"/>
      <c r="L14" s="39"/>
      <c r="M14" s="5"/>
      <c r="N14" s="60"/>
      <c r="O14" s="60"/>
      <c r="P14" s="60"/>
      <c r="Q14" s="60"/>
      <c r="R14" s="60"/>
      <c r="S14" s="61"/>
    </row>
    <row r="15" spans="2:19" ht="16.5" thickBot="1">
      <c r="B15" s="105" t="s">
        <v>184</v>
      </c>
      <c r="C15" s="71"/>
      <c r="E15" t="s">
        <v>190</v>
      </c>
      <c r="G15" s="11"/>
      <c r="H15" s="11"/>
      <c r="I15" s="11"/>
      <c r="J15" s="11"/>
      <c r="L15" s="59" t="s">
        <v>146</v>
      </c>
      <c r="M15" s="5" t="s">
        <v>139</v>
      </c>
      <c r="N15" s="60">
        <v>226</v>
      </c>
      <c r="O15" s="60"/>
      <c r="P15" s="60"/>
      <c r="Q15" s="60"/>
      <c r="R15" s="60"/>
      <c r="S15" s="61"/>
    </row>
    <row r="16" spans="1:19" ht="24.75" customHeight="1" thickBot="1">
      <c r="A16" s="33" t="s">
        <v>84</v>
      </c>
      <c r="C16" s="46" t="s">
        <v>179</v>
      </c>
      <c r="D16" s="1" t="s">
        <v>99</v>
      </c>
      <c r="E16" s="75"/>
      <c r="F16" s="14"/>
      <c r="G16" s="11"/>
      <c r="H16" s="11"/>
      <c r="I16" s="11"/>
      <c r="J16" s="11"/>
      <c r="L16" s="39" t="s">
        <v>191</v>
      </c>
      <c r="M16" s="5" t="s">
        <v>140</v>
      </c>
      <c r="N16" s="60">
        <v>173</v>
      </c>
      <c r="O16" s="60"/>
      <c r="P16" s="60"/>
      <c r="Q16" s="60"/>
      <c r="R16" s="60">
        <v>235</v>
      </c>
      <c r="S16" s="61">
        <v>224</v>
      </c>
    </row>
    <row r="17" spans="3:19" ht="18" customHeight="1" thickBot="1">
      <c r="C17" s="19" t="s">
        <v>102</v>
      </c>
      <c r="D17" s="11"/>
      <c r="E17" s="49">
        <f>SUM(E8:E14)-E16</f>
        <v>0</v>
      </c>
      <c r="F17" s="11" t="s">
        <v>87</v>
      </c>
      <c r="G17" s="103"/>
      <c r="H17" s="11"/>
      <c r="I17" s="11"/>
      <c r="J17" s="11"/>
      <c r="L17" s="39"/>
      <c r="M17" s="5" t="s">
        <v>147</v>
      </c>
      <c r="N17" s="60">
        <v>117</v>
      </c>
      <c r="O17" s="60">
        <v>95</v>
      </c>
      <c r="P17" s="60">
        <v>50</v>
      </c>
      <c r="Q17" s="60">
        <v>110</v>
      </c>
      <c r="R17" s="60">
        <v>190</v>
      </c>
      <c r="S17" s="61"/>
    </row>
    <row r="18" spans="1:19" ht="18" customHeight="1" thickBot="1" thickTop="1">
      <c r="A18" s="24" t="s">
        <v>126</v>
      </c>
      <c r="C18" s="19"/>
      <c r="D18" s="11"/>
      <c r="E18" s="28"/>
      <c r="F18" s="11"/>
      <c r="G18" s="11"/>
      <c r="H18" s="95" t="s">
        <v>117</v>
      </c>
      <c r="I18" s="96" t="s">
        <v>118</v>
      </c>
      <c r="J18" s="11"/>
      <c r="L18" s="39"/>
      <c r="M18" s="5" t="s">
        <v>197</v>
      </c>
      <c r="N18" s="60">
        <v>134</v>
      </c>
      <c r="O18" s="60"/>
      <c r="P18" s="60"/>
      <c r="Q18" s="60"/>
      <c r="R18" s="60"/>
      <c r="S18" s="61"/>
    </row>
    <row r="19" spans="1:19" ht="24.75" customHeight="1" thickBot="1">
      <c r="A19" s="33" t="s">
        <v>85</v>
      </c>
      <c r="C19" s="19"/>
      <c r="D19" s="11"/>
      <c r="E19" s="28"/>
      <c r="F19" s="44"/>
      <c r="G19" s="45"/>
      <c r="H19" s="83" t="s">
        <v>97</v>
      </c>
      <c r="I19" s="84"/>
      <c r="J19" s="15"/>
      <c r="L19" s="39"/>
      <c r="M19" s="5" t="s">
        <v>148</v>
      </c>
      <c r="N19" s="60">
        <v>90</v>
      </c>
      <c r="O19" s="60"/>
      <c r="P19" s="60"/>
      <c r="Q19" s="60">
        <v>108</v>
      </c>
      <c r="R19" s="60">
        <v>100</v>
      </c>
      <c r="S19" s="61">
        <v>95</v>
      </c>
    </row>
    <row r="20" spans="1:19" ht="21" customHeight="1">
      <c r="A20" s="20" t="s">
        <v>111</v>
      </c>
      <c r="F20" s="42" t="s">
        <v>5</v>
      </c>
      <c r="G20" s="36" t="s">
        <v>4</v>
      </c>
      <c r="H20" s="85" t="s">
        <v>88</v>
      </c>
      <c r="I20" s="86"/>
      <c r="J20" s="5"/>
      <c r="L20" s="39"/>
      <c r="M20" s="5" t="s">
        <v>141</v>
      </c>
      <c r="N20" s="60">
        <v>126</v>
      </c>
      <c r="O20" s="60">
        <v>114</v>
      </c>
      <c r="P20" s="60">
        <v>173</v>
      </c>
      <c r="Q20" s="60">
        <v>134</v>
      </c>
      <c r="R20" s="60"/>
      <c r="S20" s="61">
        <v>145</v>
      </c>
    </row>
    <row r="21" spans="1:19" ht="15.75">
      <c r="A21" s="20" t="s">
        <v>128</v>
      </c>
      <c r="B21" s="6"/>
      <c r="C21" s="6"/>
      <c r="D21" s="6"/>
      <c r="E21" s="6"/>
      <c r="F21" s="48"/>
      <c r="H21" s="87"/>
      <c r="I21" s="88" t="s">
        <v>116</v>
      </c>
      <c r="J21" s="5"/>
      <c r="L21" s="39"/>
      <c r="M21" s="5" t="s">
        <v>149</v>
      </c>
      <c r="N21" s="60">
        <v>252</v>
      </c>
      <c r="O21" s="60"/>
      <c r="P21" s="60"/>
      <c r="Q21" s="60">
        <v>112</v>
      </c>
      <c r="R21" s="60">
        <v>251</v>
      </c>
      <c r="S21" s="61"/>
    </row>
    <row r="22" spans="1:19" ht="23.25" customHeight="1" thickBot="1">
      <c r="A22" s="16" t="s">
        <v>28</v>
      </c>
      <c r="B22" s="11"/>
      <c r="C22" s="11"/>
      <c r="D22" s="17" t="s">
        <v>7</v>
      </c>
      <c r="E22" s="23" t="s">
        <v>26</v>
      </c>
      <c r="F22" s="43" t="s">
        <v>6</v>
      </c>
      <c r="G22" s="28" t="s">
        <v>188</v>
      </c>
      <c r="H22" s="89" t="s">
        <v>94</v>
      </c>
      <c r="I22" s="90" t="s">
        <v>94</v>
      </c>
      <c r="J22" s="5"/>
      <c r="L22" s="39"/>
      <c r="M22" s="5"/>
      <c r="N22" s="5"/>
      <c r="O22" s="5"/>
      <c r="P22" s="5"/>
      <c r="Q22" s="5"/>
      <c r="R22" s="5"/>
      <c r="S22" s="117"/>
    </row>
    <row r="23" spans="1:19" ht="15.75">
      <c r="A23" s="16" t="s">
        <v>8</v>
      </c>
      <c r="B23" s="11"/>
      <c r="C23" s="11"/>
      <c r="D23" s="17">
        <v>25</v>
      </c>
      <c r="E23" s="72"/>
      <c r="F23" s="79">
        <v>25</v>
      </c>
      <c r="G23" s="35">
        <f>SUM(E50)</f>
        <v>1.5</v>
      </c>
      <c r="H23" s="91">
        <f>SUM(G23*F23)</f>
        <v>37.5</v>
      </c>
      <c r="I23" s="92">
        <f>SUM(F56*H23)</f>
        <v>45</v>
      </c>
      <c r="J23" s="5"/>
      <c r="L23" s="59" t="s">
        <v>150</v>
      </c>
      <c r="M23" s="5" t="s">
        <v>139</v>
      </c>
      <c r="N23" s="60">
        <v>120</v>
      </c>
      <c r="O23" s="60"/>
      <c r="P23" s="60"/>
      <c r="Q23" s="60"/>
      <c r="R23" s="60"/>
      <c r="S23" s="61"/>
    </row>
    <row r="24" spans="1:19" ht="15.75">
      <c r="A24" s="16" t="s">
        <v>9</v>
      </c>
      <c r="B24" s="11"/>
      <c r="C24" s="11"/>
      <c r="D24" s="17">
        <v>50</v>
      </c>
      <c r="E24" s="73"/>
      <c r="F24" s="79">
        <v>50</v>
      </c>
      <c r="G24" s="35">
        <f>SUM(E50)</f>
        <v>1.5</v>
      </c>
      <c r="H24" s="91">
        <f aca="true" t="shared" si="0" ref="H24:H34">SUM(G24*F24)</f>
        <v>75</v>
      </c>
      <c r="I24" s="92">
        <f>SUM(F56*H24)</f>
        <v>90</v>
      </c>
      <c r="J24" s="5"/>
      <c r="L24" s="39" t="s">
        <v>191</v>
      </c>
      <c r="M24" s="5" t="s">
        <v>140</v>
      </c>
      <c r="N24" s="60"/>
      <c r="O24" s="60">
        <v>263</v>
      </c>
      <c r="P24" s="60">
        <v>234</v>
      </c>
      <c r="Q24" s="60"/>
      <c r="R24" s="60">
        <v>263</v>
      </c>
      <c r="S24" s="61"/>
    </row>
    <row r="25" spans="1:19" ht="16.5" thickBot="1">
      <c r="A25" s="16" t="s">
        <v>10</v>
      </c>
      <c r="B25" s="11"/>
      <c r="C25" s="11"/>
      <c r="D25" s="17">
        <v>75</v>
      </c>
      <c r="E25" s="76"/>
      <c r="F25" s="79">
        <v>75</v>
      </c>
      <c r="G25" s="35">
        <f>SUM(E50)</f>
        <v>1.5</v>
      </c>
      <c r="H25" s="91">
        <f t="shared" si="0"/>
        <v>112.5</v>
      </c>
      <c r="I25" s="92">
        <f>SUM(F56*H25)</f>
        <v>135</v>
      </c>
      <c r="J25" s="5"/>
      <c r="L25" s="39"/>
      <c r="M25" s="5" t="s">
        <v>147</v>
      </c>
      <c r="N25" s="60"/>
      <c r="O25" s="60"/>
      <c r="P25" s="60">
        <v>23</v>
      </c>
      <c r="Q25" s="60"/>
      <c r="R25" s="60">
        <v>212</v>
      </c>
      <c r="S25" s="61"/>
    </row>
    <row r="26" spans="1:19" ht="15.75">
      <c r="A26" s="16"/>
      <c r="B26" s="11"/>
      <c r="C26" s="11"/>
      <c r="D26" s="17"/>
      <c r="E26" s="114"/>
      <c r="F26" s="115"/>
      <c r="G26" s="35"/>
      <c r="H26" s="91"/>
      <c r="I26" s="92"/>
      <c r="J26" s="5"/>
      <c r="L26" s="39"/>
      <c r="M26" s="5" t="s">
        <v>141</v>
      </c>
      <c r="N26" s="60">
        <v>213</v>
      </c>
      <c r="O26" s="60"/>
      <c r="P26" s="60"/>
      <c r="Q26" s="60">
        <v>90</v>
      </c>
      <c r="R26" s="60">
        <v>213</v>
      </c>
      <c r="S26" s="61"/>
    </row>
    <row r="27" spans="1:19" ht="15.75">
      <c r="A27" s="16"/>
      <c r="B27" s="11"/>
      <c r="C27" s="11"/>
      <c r="D27" s="17"/>
      <c r="E27" s="114"/>
      <c r="F27" s="115"/>
      <c r="G27" s="35"/>
      <c r="H27" s="91"/>
      <c r="I27" s="92"/>
      <c r="J27" s="5"/>
      <c r="L27" s="39"/>
      <c r="M27" s="5"/>
      <c r="N27" s="5"/>
      <c r="O27" s="5"/>
      <c r="P27" s="5"/>
      <c r="Q27" s="5"/>
      <c r="R27" s="5"/>
      <c r="S27" s="61"/>
    </row>
    <row r="28" spans="5:19" ht="15.75">
      <c r="E28" s="71"/>
      <c r="F28" s="80"/>
      <c r="G28" s="38"/>
      <c r="H28" s="91"/>
      <c r="I28" s="92"/>
      <c r="J28" s="5"/>
      <c r="L28" s="59" t="s">
        <v>151</v>
      </c>
      <c r="M28" s="5" t="s">
        <v>152</v>
      </c>
      <c r="N28" s="60"/>
      <c r="O28" s="60">
        <v>308</v>
      </c>
      <c r="P28" s="60">
        <v>140</v>
      </c>
      <c r="Q28" s="60">
        <v>300</v>
      </c>
      <c r="R28" s="60">
        <v>308</v>
      </c>
      <c r="S28" s="61">
        <v>252</v>
      </c>
    </row>
    <row r="29" spans="1:19" ht="16.5" thickBot="1">
      <c r="A29" s="16" t="s">
        <v>27</v>
      </c>
      <c r="B29" s="11"/>
      <c r="C29" s="11"/>
      <c r="D29" s="17" t="s">
        <v>7</v>
      </c>
      <c r="E29" s="11"/>
      <c r="F29" s="81" t="s">
        <v>11</v>
      </c>
      <c r="G29" s="31"/>
      <c r="H29" s="91"/>
      <c r="I29" s="92"/>
      <c r="J29" s="5"/>
      <c r="L29" s="62" t="s">
        <v>192</v>
      </c>
      <c r="M29" s="63"/>
      <c r="N29" s="118"/>
      <c r="O29" s="118"/>
      <c r="P29" s="118"/>
      <c r="Q29" s="118"/>
      <c r="R29" s="118"/>
      <c r="S29" s="119"/>
    </row>
    <row r="30" spans="1:10" ht="15.75">
      <c r="A30" s="16" t="s">
        <v>119</v>
      </c>
      <c r="B30" s="11"/>
      <c r="C30" s="11" t="s">
        <v>89</v>
      </c>
      <c r="D30" s="11"/>
      <c r="E30" s="72"/>
      <c r="F30" s="79">
        <v>10</v>
      </c>
      <c r="G30" s="35">
        <f>SUM(E50)</f>
        <v>1.5</v>
      </c>
      <c r="H30" s="91">
        <f>SUM(G30*F30)</f>
        <v>15</v>
      </c>
      <c r="I30" s="92">
        <f>SUM(F56*H30)</f>
        <v>18</v>
      </c>
      <c r="J30" s="5"/>
    </row>
    <row r="31" spans="1:19" ht="15.75">
      <c r="A31" s="16" t="s">
        <v>120</v>
      </c>
      <c r="B31" s="11"/>
      <c r="C31" s="11" t="s">
        <v>0</v>
      </c>
      <c r="D31" s="11"/>
      <c r="E31" s="73"/>
      <c r="F31" s="79">
        <v>20</v>
      </c>
      <c r="G31" s="35">
        <f>SUM(E50)</f>
        <v>1.5</v>
      </c>
      <c r="H31" s="91">
        <f t="shared" si="0"/>
        <v>30</v>
      </c>
      <c r="I31" s="92">
        <f>SUM(F56*H31)</f>
        <v>36</v>
      </c>
      <c r="J31" s="5"/>
      <c r="L31" s="5"/>
      <c r="M31" s="5"/>
      <c r="N31" s="5"/>
      <c r="O31" s="5"/>
      <c r="P31" s="5"/>
      <c r="Q31" s="5"/>
      <c r="R31" s="5"/>
      <c r="S31" s="5"/>
    </row>
    <row r="32" spans="1:10" ht="15.75">
      <c r="A32" s="16" t="s">
        <v>121</v>
      </c>
      <c r="B32" s="11"/>
      <c r="C32" s="11" t="s">
        <v>1</v>
      </c>
      <c r="D32" s="11"/>
      <c r="E32" s="73"/>
      <c r="F32" s="79">
        <v>25</v>
      </c>
      <c r="G32" s="35">
        <f>SUM(E50)</f>
        <v>1.5</v>
      </c>
      <c r="H32" s="91">
        <f t="shared" si="0"/>
        <v>37.5</v>
      </c>
      <c r="I32" s="92">
        <f>SUM(F56*H32)</f>
        <v>45</v>
      </c>
      <c r="J32" s="5"/>
    </row>
    <row r="33" spans="1:10" ht="15.75">
      <c r="A33" s="16" t="s">
        <v>123</v>
      </c>
      <c r="B33" s="11"/>
      <c r="C33" s="11" t="s">
        <v>2</v>
      </c>
      <c r="D33" s="11"/>
      <c r="E33" s="73"/>
      <c r="F33" s="79">
        <v>40</v>
      </c>
      <c r="G33" s="35">
        <f>SUM(E50)</f>
        <v>1.5</v>
      </c>
      <c r="H33" s="91">
        <f t="shared" si="0"/>
        <v>60</v>
      </c>
      <c r="I33" s="92">
        <f>SUM(F56*H33)</f>
        <v>72</v>
      </c>
      <c r="J33" s="5"/>
    </row>
    <row r="34" spans="1:19" ht="16.5" thickBot="1">
      <c r="A34" s="16" t="s">
        <v>122</v>
      </c>
      <c r="B34" s="11"/>
      <c r="C34" s="11" t="s">
        <v>3</v>
      </c>
      <c r="D34" s="11"/>
      <c r="E34" s="76"/>
      <c r="F34" s="79">
        <v>50</v>
      </c>
      <c r="G34" s="35">
        <f>SUM(E50)</f>
        <v>1.5</v>
      </c>
      <c r="H34" s="91">
        <f t="shared" si="0"/>
        <v>75</v>
      </c>
      <c r="I34" s="92">
        <f>SUM(F56*H34)</f>
        <v>90</v>
      </c>
      <c r="J34" s="5"/>
      <c r="S34" s="60"/>
    </row>
    <row r="35" spans="1:18" ht="16.5" thickBot="1">
      <c r="A35" s="11"/>
      <c r="B35" s="11"/>
      <c r="C35" s="13" t="s">
        <v>90</v>
      </c>
      <c r="E35" s="28">
        <f>SUM(E30:E34,E23:E25)</f>
        <v>0</v>
      </c>
      <c r="F35" s="37" t="s">
        <v>158</v>
      </c>
      <c r="G35" s="31"/>
      <c r="H35" s="91"/>
      <c r="I35" s="92"/>
      <c r="J35" s="5"/>
      <c r="L35" s="109" t="s">
        <v>193</v>
      </c>
      <c r="M35" s="110"/>
      <c r="N35" s="111"/>
      <c r="O35" s="111"/>
      <c r="P35" s="111"/>
      <c r="Q35" s="111"/>
      <c r="R35" s="112"/>
    </row>
    <row r="36" spans="1:18" ht="50.25">
      <c r="A36" s="11"/>
      <c r="B36" s="11"/>
      <c r="D36" s="13" t="s">
        <v>101</v>
      </c>
      <c r="E36" s="28">
        <f>SUM(E17)</f>
        <v>0</v>
      </c>
      <c r="F36" s="37" t="s">
        <v>159</v>
      </c>
      <c r="G36" s="31"/>
      <c r="H36" s="91"/>
      <c r="I36" s="92"/>
      <c r="J36" s="5"/>
      <c r="L36" s="106" t="s">
        <v>29</v>
      </c>
      <c r="M36" s="107" t="s">
        <v>30</v>
      </c>
      <c r="N36" s="107" t="s">
        <v>31</v>
      </c>
      <c r="O36" s="107" t="s">
        <v>32</v>
      </c>
      <c r="P36" s="107" t="s">
        <v>33</v>
      </c>
      <c r="Q36" s="107" t="s">
        <v>34</v>
      </c>
      <c r="R36" s="108" t="s">
        <v>35</v>
      </c>
    </row>
    <row r="37" spans="1:18" ht="15.75">
      <c r="A37" s="11"/>
      <c r="B37" s="11"/>
      <c r="D37" s="21" t="s">
        <v>22</v>
      </c>
      <c r="E37" s="28">
        <f>SUM(E36-E35)</f>
        <v>0</v>
      </c>
      <c r="F37" s="37" t="s">
        <v>160</v>
      </c>
      <c r="G37" s="31"/>
      <c r="H37" s="91"/>
      <c r="I37" s="92"/>
      <c r="J37" s="5"/>
      <c r="L37" s="64" t="s">
        <v>36</v>
      </c>
      <c r="M37" s="7" t="s">
        <v>37</v>
      </c>
      <c r="N37" s="7" t="s">
        <v>38</v>
      </c>
      <c r="O37" s="7" t="s">
        <v>39</v>
      </c>
      <c r="P37" s="8"/>
      <c r="Q37" s="7" t="s">
        <v>40</v>
      </c>
      <c r="R37" s="65">
        <v>0.75</v>
      </c>
    </row>
    <row r="38" spans="1:18" ht="21">
      <c r="A38" s="33" t="s">
        <v>91</v>
      </c>
      <c r="F38" s="37" t="s">
        <v>161</v>
      </c>
      <c r="G38" s="5"/>
      <c r="H38" s="87"/>
      <c r="I38" s="92"/>
      <c r="J38" s="5"/>
      <c r="L38" s="64" t="s">
        <v>41</v>
      </c>
      <c r="M38" s="7">
        <v>14</v>
      </c>
      <c r="N38" s="7" t="s">
        <v>42</v>
      </c>
      <c r="O38" s="7" t="s">
        <v>43</v>
      </c>
      <c r="P38" s="7">
        <v>0.9</v>
      </c>
      <c r="Q38" s="7" t="s">
        <v>44</v>
      </c>
      <c r="R38" s="65">
        <v>0.75</v>
      </c>
    </row>
    <row r="39" spans="1:18" ht="15.75">
      <c r="A39" s="16" t="s">
        <v>105</v>
      </c>
      <c r="B39" s="11"/>
      <c r="C39" s="11"/>
      <c r="D39" s="11"/>
      <c r="E39" s="11"/>
      <c r="F39" s="98" t="s">
        <v>162</v>
      </c>
      <c r="G39" s="31" t="s">
        <v>4</v>
      </c>
      <c r="H39" s="91"/>
      <c r="I39" s="92"/>
      <c r="J39" s="5"/>
      <c r="L39" s="64" t="s">
        <v>45</v>
      </c>
      <c r="M39" s="7">
        <v>18</v>
      </c>
      <c r="N39" s="7" t="s">
        <v>46</v>
      </c>
      <c r="O39" s="7" t="s">
        <v>39</v>
      </c>
      <c r="P39" s="7">
        <v>1.25</v>
      </c>
      <c r="Q39" s="7" t="s">
        <v>44</v>
      </c>
      <c r="R39" s="65">
        <v>1</v>
      </c>
    </row>
    <row r="40" spans="1:18" ht="16.5" thickBot="1">
      <c r="A40" s="12" t="s">
        <v>13</v>
      </c>
      <c r="B40" s="11"/>
      <c r="C40" s="11"/>
      <c r="D40" s="6"/>
      <c r="E40" s="47" t="s">
        <v>156</v>
      </c>
      <c r="F40" s="43" t="s">
        <v>6</v>
      </c>
      <c r="G40" s="28" t="s">
        <v>188</v>
      </c>
      <c r="H40" s="89" t="s">
        <v>94</v>
      </c>
      <c r="I40" s="90" t="s">
        <v>94</v>
      </c>
      <c r="J40" s="5" t="s">
        <v>11</v>
      </c>
      <c r="L40" s="64" t="s">
        <v>47</v>
      </c>
      <c r="M40" s="7">
        <v>18</v>
      </c>
      <c r="N40" s="7" t="s">
        <v>48</v>
      </c>
      <c r="O40" s="7" t="s">
        <v>39</v>
      </c>
      <c r="P40" s="7">
        <v>1.3</v>
      </c>
      <c r="Q40" s="7" t="s">
        <v>44</v>
      </c>
      <c r="R40" s="65">
        <v>1</v>
      </c>
    </row>
    <row r="41" spans="1:18" ht="15.75">
      <c r="A41" s="11"/>
      <c r="B41" s="29"/>
      <c r="C41" s="11" t="s">
        <v>106</v>
      </c>
      <c r="E41" s="72"/>
      <c r="F41" s="79">
        <v>5</v>
      </c>
      <c r="G41" s="40">
        <f>SUM(E50)</f>
        <v>1.5</v>
      </c>
      <c r="H41" s="91">
        <f>SUM(G41*F41)</f>
        <v>7.5</v>
      </c>
      <c r="I41" s="92">
        <f>SUM(F56*H41)</f>
        <v>9</v>
      </c>
      <c r="J41" s="5"/>
      <c r="L41" s="64" t="s">
        <v>49</v>
      </c>
      <c r="M41" s="7">
        <v>16.5</v>
      </c>
      <c r="N41" s="7" t="s">
        <v>50</v>
      </c>
      <c r="O41" s="7" t="s">
        <v>39</v>
      </c>
      <c r="P41" s="8"/>
      <c r="Q41" s="7" t="s">
        <v>44</v>
      </c>
      <c r="R41" s="65">
        <v>1.1</v>
      </c>
    </row>
    <row r="42" spans="1:18" ht="15.75">
      <c r="A42" s="18" t="s">
        <v>11</v>
      </c>
      <c r="C42" s="11" t="s">
        <v>107</v>
      </c>
      <c r="E42" s="73"/>
      <c r="F42" s="79">
        <v>10</v>
      </c>
      <c r="G42" s="40">
        <f>SUM(E50)</f>
        <v>1.5</v>
      </c>
      <c r="H42" s="91">
        <f>SUM(G42*F42)</f>
        <v>15</v>
      </c>
      <c r="I42" s="92">
        <f>SUM(F56*H42)</f>
        <v>18</v>
      </c>
      <c r="J42" s="5"/>
      <c r="L42" s="64" t="s">
        <v>51</v>
      </c>
      <c r="M42" s="7">
        <v>16</v>
      </c>
      <c r="N42" s="7" t="s">
        <v>52</v>
      </c>
      <c r="O42" s="7" t="s">
        <v>39</v>
      </c>
      <c r="P42" s="7"/>
      <c r="Q42" s="7" t="s">
        <v>44</v>
      </c>
      <c r="R42" s="65">
        <v>1.1</v>
      </c>
    </row>
    <row r="43" spans="1:18" ht="15.75">
      <c r="A43" s="11"/>
      <c r="C43" s="11" t="s">
        <v>108</v>
      </c>
      <c r="E43" s="73"/>
      <c r="F43" s="79">
        <v>20</v>
      </c>
      <c r="G43" s="40">
        <f>SUM(E50)</f>
        <v>1.5</v>
      </c>
      <c r="H43" s="91">
        <f>SUM(G43*F43)</f>
        <v>30</v>
      </c>
      <c r="I43" s="92">
        <f>SUM(F56*H43)</f>
        <v>36</v>
      </c>
      <c r="J43" s="5"/>
      <c r="L43" s="64" t="s">
        <v>53</v>
      </c>
      <c r="M43" s="7">
        <v>18</v>
      </c>
      <c r="N43" s="7" t="s">
        <v>48</v>
      </c>
      <c r="O43" s="7" t="s">
        <v>39</v>
      </c>
      <c r="P43" s="7"/>
      <c r="Q43" s="7" t="s">
        <v>44</v>
      </c>
      <c r="R43" s="65">
        <v>1.1</v>
      </c>
    </row>
    <row r="44" spans="1:18" ht="15.75">
      <c r="A44" s="11"/>
      <c r="C44" s="11" t="s">
        <v>109</v>
      </c>
      <c r="E44" s="73"/>
      <c r="F44" s="79">
        <v>30</v>
      </c>
      <c r="G44" s="40">
        <f>SUM(E50)</f>
        <v>1.5</v>
      </c>
      <c r="H44" s="91">
        <f>SUM(G44*F44)</f>
        <v>45</v>
      </c>
      <c r="I44" s="92">
        <f>SUM(F56*H44)</f>
        <v>54</v>
      </c>
      <c r="J44" s="5"/>
      <c r="L44" s="64" t="s">
        <v>54</v>
      </c>
      <c r="M44" s="7">
        <v>16</v>
      </c>
      <c r="N44" s="7" t="s">
        <v>52</v>
      </c>
      <c r="O44" s="7" t="s">
        <v>43</v>
      </c>
      <c r="P44" s="8"/>
      <c r="Q44" s="7" t="s">
        <v>44</v>
      </c>
      <c r="R44" s="65">
        <v>1.1</v>
      </c>
    </row>
    <row r="45" spans="1:18" ht="16.5" thickBot="1">
      <c r="A45" s="11"/>
      <c r="C45" s="11" t="s">
        <v>110</v>
      </c>
      <c r="D45" s="11"/>
      <c r="E45" s="76"/>
      <c r="F45" s="82">
        <v>40</v>
      </c>
      <c r="G45" s="41">
        <f>SUM(E50)</f>
        <v>1.5</v>
      </c>
      <c r="H45" s="93">
        <f>SUM(G45*F45)</f>
        <v>60</v>
      </c>
      <c r="I45" s="94">
        <f>SUM(F56*H45)</f>
        <v>72</v>
      </c>
      <c r="J45" s="5"/>
      <c r="L45" s="64" t="s">
        <v>55</v>
      </c>
      <c r="M45" s="7">
        <v>14</v>
      </c>
      <c r="N45" s="7" t="s">
        <v>56</v>
      </c>
      <c r="O45" s="7" t="s">
        <v>43</v>
      </c>
      <c r="P45" s="7"/>
      <c r="Q45" s="7" t="s">
        <v>44</v>
      </c>
      <c r="R45" s="65">
        <v>1.1</v>
      </c>
    </row>
    <row r="46" spans="1:18" ht="15.75">
      <c r="A46" s="11"/>
      <c r="B46" s="11"/>
      <c r="E46" s="11"/>
      <c r="F46" s="11"/>
      <c r="G46" s="11"/>
      <c r="H46" s="11"/>
      <c r="L46" s="64" t="s">
        <v>57</v>
      </c>
      <c r="M46" s="7">
        <v>16</v>
      </c>
      <c r="N46" s="7" t="s">
        <v>58</v>
      </c>
      <c r="O46" s="7" t="s">
        <v>43</v>
      </c>
      <c r="P46" s="7"/>
      <c r="Q46" s="7" t="s">
        <v>59</v>
      </c>
      <c r="R46" s="65">
        <v>1.2</v>
      </c>
    </row>
    <row r="47" spans="1:18" ht="15.75">
      <c r="A47" s="11"/>
      <c r="B47" s="11"/>
      <c r="D47" s="19" t="s">
        <v>129</v>
      </c>
      <c r="E47" s="27">
        <f>SUM(E41:E45,E30:E34,E23:E25)</f>
        <v>0</v>
      </c>
      <c r="F47" s="11" t="s">
        <v>87</v>
      </c>
      <c r="H47" s="11"/>
      <c r="L47" s="64" t="s">
        <v>60</v>
      </c>
      <c r="M47" s="7">
        <v>16</v>
      </c>
      <c r="N47" s="7" t="s">
        <v>61</v>
      </c>
      <c r="O47" s="7" t="s">
        <v>43</v>
      </c>
      <c r="P47" s="7"/>
      <c r="Q47" s="7" t="s">
        <v>59</v>
      </c>
      <c r="R47" s="65">
        <v>1.2</v>
      </c>
    </row>
    <row r="48" spans="2:18" ht="15.75">
      <c r="B48" s="11"/>
      <c r="D48" s="19" t="s">
        <v>130</v>
      </c>
      <c r="E48" s="28">
        <f>SUM(E17)</f>
        <v>0</v>
      </c>
      <c r="I48" s="11"/>
      <c r="L48" s="66" t="s">
        <v>62</v>
      </c>
      <c r="M48" s="9">
        <v>16</v>
      </c>
      <c r="N48" s="9" t="s">
        <v>52</v>
      </c>
      <c r="O48" s="7" t="s">
        <v>43</v>
      </c>
      <c r="P48" s="10"/>
      <c r="Q48" s="7" t="s">
        <v>59</v>
      </c>
      <c r="R48" s="65">
        <v>1.2</v>
      </c>
    </row>
    <row r="49" spans="1:18" ht="21.75" thickBot="1">
      <c r="A49" s="33" t="s">
        <v>92</v>
      </c>
      <c r="E49" s="11"/>
      <c r="F49" s="11"/>
      <c r="I49" s="11"/>
      <c r="L49" s="66" t="s">
        <v>63</v>
      </c>
      <c r="M49" s="9">
        <v>15</v>
      </c>
      <c r="N49" s="9" t="s">
        <v>58</v>
      </c>
      <c r="O49" s="7" t="s">
        <v>43</v>
      </c>
      <c r="P49" s="4"/>
      <c r="Q49" s="7" t="s">
        <v>59</v>
      </c>
      <c r="R49" s="65">
        <v>1.2</v>
      </c>
    </row>
    <row r="50" spans="1:18" ht="21" customHeight="1" thickBot="1" thickTop="1">
      <c r="A50" s="20" t="s">
        <v>131</v>
      </c>
      <c r="C50" s="77">
        <v>150</v>
      </c>
      <c r="D50" t="s">
        <v>104</v>
      </c>
      <c r="E50" s="32">
        <f>SUM(C50/100)</f>
        <v>1.5</v>
      </c>
      <c r="F50" s="11" t="s">
        <v>12</v>
      </c>
      <c r="L50" s="66" t="s">
        <v>64</v>
      </c>
      <c r="M50" s="9">
        <v>15</v>
      </c>
      <c r="N50" s="9" t="s">
        <v>65</v>
      </c>
      <c r="O50" s="7" t="s">
        <v>43</v>
      </c>
      <c r="P50" s="4"/>
      <c r="Q50" s="7" t="s">
        <v>59</v>
      </c>
      <c r="R50" s="65">
        <v>1.2</v>
      </c>
    </row>
    <row r="51" spans="1:18" ht="17.25" thickBot="1" thickTop="1">
      <c r="A51" t="s">
        <v>187</v>
      </c>
      <c r="B51" s="11"/>
      <c r="F51" s="11"/>
      <c r="L51" s="64" t="s">
        <v>66</v>
      </c>
      <c r="M51" s="7">
        <v>16</v>
      </c>
      <c r="N51" s="7" t="s">
        <v>67</v>
      </c>
      <c r="O51" s="7" t="s">
        <v>43</v>
      </c>
      <c r="P51" s="7">
        <v>1.55</v>
      </c>
      <c r="Q51" s="7" t="s">
        <v>68</v>
      </c>
      <c r="R51" s="65">
        <v>1.25</v>
      </c>
    </row>
    <row r="52" spans="2:18" ht="17.25" thickBot="1" thickTop="1">
      <c r="B52" s="1" t="s">
        <v>186</v>
      </c>
      <c r="C52" s="97">
        <v>500</v>
      </c>
      <c r="D52" s="1" t="s">
        <v>155</v>
      </c>
      <c r="E52" s="70">
        <f>SUM(C52*0.3)</f>
        <v>150</v>
      </c>
      <c r="F52" s="1" t="s">
        <v>198</v>
      </c>
      <c r="L52" s="64" t="s">
        <v>69</v>
      </c>
      <c r="M52" s="7">
        <v>16</v>
      </c>
      <c r="N52" s="7" t="s">
        <v>70</v>
      </c>
      <c r="O52" s="7" t="s">
        <v>43</v>
      </c>
      <c r="P52" s="8"/>
      <c r="Q52" s="7" t="s">
        <v>68</v>
      </c>
      <c r="R52" s="65">
        <v>1.4</v>
      </c>
    </row>
    <row r="53" spans="2:18" ht="17.25" thickBot="1" thickTop="1">
      <c r="B53" s="1" t="s">
        <v>185</v>
      </c>
      <c r="C53" s="97"/>
      <c r="D53" s="1" t="s">
        <v>155</v>
      </c>
      <c r="E53" s="70">
        <f>SUM(C53*0.25)</f>
        <v>0</v>
      </c>
      <c r="F53" s="116" t="s">
        <v>199</v>
      </c>
      <c r="L53" s="64" t="s">
        <v>71</v>
      </c>
      <c r="M53" s="7">
        <v>15</v>
      </c>
      <c r="N53" s="7" t="s">
        <v>72</v>
      </c>
      <c r="O53" s="7" t="s">
        <v>43</v>
      </c>
      <c r="P53" s="7">
        <v>1.75</v>
      </c>
      <c r="Q53" s="7" t="s">
        <v>68</v>
      </c>
      <c r="R53" s="65">
        <v>1.4</v>
      </c>
    </row>
    <row r="54" spans="1:18" ht="21.75" thickTop="1">
      <c r="A54" s="33" t="s">
        <v>93</v>
      </c>
      <c r="L54" s="64" t="s">
        <v>73</v>
      </c>
      <c r="M54" s="7">
        <v>16</v>
      </c>
      <c r="N54" s="7" t="s">
        <v>74</v>
      </c>
      <c r="O54" s="7" t="s">
        <v>43</v>
      </c>
      <c r="P54" s="7">
        <v>1.8</v>
      </c>
      <c r="Q54" s="7" t="s">
        <v>68</v>
      </c>
      <c r="R54" s="65">
        <v>1.4</v>
      </c>
    </row>
    <row r="55" spans="1:18" ht="16.5" thickBot="1">
      <c r="A55" s="11" t="s">
        <v>177</v>
      </c>
      <c r="J55" s="11"/>
      <c r="L55" s="64" t="s">
        <v>75</v>
      </c>
      <c r="M55" s="7">
        <v>16</v>
      </c>
      <c r="N55" s="7" t="s">
        <v>58</v>
      </c>
      <c r="O55" s="7" t="s">
        <v>43</v>
      </c>
      <c r="P55" s="8"/>
      <c r="Q55" s="7" t="s">
        <v>68</v>
      </c>
      <c r="R55" s="65">
        <v>1.4</v>
      </c>
    </row>
    <row r="56" spans="1:18" ht="16.5" thickBot="1">
      <c r="A56" s="20" t="s">
        <v>98</v>
      </c>
      <c r="B56" s="11"/>
      <c r="C56" s="11"/>
      <c r="D56" s="11"/>
      <c r="F56" s="78">
        <v>1.2</v>
      </c>
      <c r="G56" s="11"/>
      <c r="J56" s="11"/>
      <c r="L56" s="64" t="s">
        <v>76</v>
      </c>
      <c r="M56" s="7">
        <v>17</v>
      </c>
      <c r="N56" s="7" t="s">
        <v>58</v>
      </c>
      <c r="O56" s="7" t="s">
        <v>39</v>
      </c>
      <c r="P56" s="8"/>
      <c r="Q56" s="7" t="s">
        <v>68</v>
      </c>
      <c r="R56" s="65">
        <v>1.4</v>
      </c>
    </row>
    <row r="57" spans="1:18" ht="20.25" customHeight="1">
      <c r="A57" t="s">
        <v>163</v>
      </c>
      <c r="J57" s="11"/>
      <c r="L57" s="64" t="s">
        <v>77</v>
      </c>
      <c r="M57" s="7">
        <v>16</v>
      </c>
      <c r="N57" s="7" t="s">
        <v>78</v>
      </c>
      <c r="O57" s="7" t="s">
        <v>43</v>
      </c>
      <c r="P57" s="8"/>
      <c r="Q57" s="7" t="s">
        <v>68</v>
      </c>
      <c r="R57" s="65">
        <v>1.4</v>
      </c>
    </row>
    <row r="58" spans="1:18" ht="21.75" thickBot="1">
      <c r="A58" s="33" t="s">
        <v>95</v>
      </c>
      <c r="B58" s="11"/>
      <c r="C58" s="11"/>
      <c r="D58" s="11"/>
      <c r="E58" s="11"/>
      <c r="F58" s="11"/>
      <c r="G58" s="11"/>
      <c r="H58" s="11"/>
      <c r="I58" s="11"/>
      <c r="L58" s="67" t="s">
        <v>79</v>
      </c>
      <c r="M58" s="68">
        <v>14.5</v>
      </c>
      <c r="N58" s="68" t="s">
        <v>80</v>
      </c>
      <c r="O58" s="68" t="s">
        <v>43</v>
      </c>
      <c r="P58" s="68">
        <v>2.1</v>
      </c>
      <c r="Q58" s="68" t="s">
        <v>68</v>
      </c>
      <c r="R58" s="69">
        <v>1.7</v>
      </c>
    </row>
    <row r="59" spans="1:9" ht="16.5" thickBot="1">
      <c r="A59" s="20" t="s">
        <v>96</v>
      </c>
      <c r="F59" s="11"/>
      <c r="G59" s="11"/>
      <c r="H59" s="11"/>
      <c r="I59" s="11"/>
    </row>
    <row r="60" spans="2:9" ht="16.5" thickTop="1">
      <c r="B60" s="3" t="s">
        <v>112</v>
      </c>
      <c r="C60" s="99"/>
      <c r="D60" t="s">
        <v>115</v>
      </c>
      <c r="H60" s="11"/>
      <c r="I60" s="11"/>
    </row>
    <row r="61" spans="2:4" ht="15">
      <c r="B61" s="3" t="s">
        <v>113</v>
      </c>
      <c r="C61" s="100"/>
      <c r="D61" t="s">
        <v>115</v>
      </c>
    </row>
    <row r="62" spans="2:4" ht="15.75" thickBot="1">
      <c r="B62" s="3" t="s">
        <v>114</v>
      </c>
      <c r="C62" s="101">
        <v>0</v>
      </c>
      <c r="D62" t="s">
        <v>115</v>
      </c>
    </row>
    <row r="63" ht="16.5" thickTop="1">
      <c r="L63" s="113"/>
    </row>
    <row r="64" ht="15">
      <c r="A64" s="3" t="s">
        <v>166</v>
      </c>
    </row>
    <row r="65" ht="15">
      <c r="A65" t="s">
        <v>178</v>
      </c>
    </row>
    <row r="66" ht="15">
      <c r="A66" t="s">
        <v>167</v>
      </c>
    </row>
    <row r="67" ht="15">
      <c r="A67" t="s">
        <v>196</v>
      </c>
    </row>
    <row r="68" ht="15">
      <c r="A68" t="s">
        <v>81</v>
      </c>
    </row>
    <row r="69" ht="15">
      <c r="A69" t="s">
        <v>170</v>
      </c>
    </row>
    <row r="70" ht="15">
      <c r="B70" t="s">
        <v>168</v>
      </c>
    </row>
    <row r="71" ht="15">
      <c r="B71" t="s">
        <v>169</v>
      </c>
    </row>
    <row r="72" ht="15">
      <c r="B72" t="s">
        <v>171</v>
      </c>
    </row>
    <row r="74" spans="1:2" ht="15">
      <c r="A74" t="s">
        <v>180</v>
      </c>
      <c r="B74" t="s">
        <v>194</v>
      </c>
    </row>
    <row r="75" ht="15">
      <c r="B75" t="s">
        <v>182</v>
      </c>
    </row>
    <row r="76" ht="15">
      <c r="B76" t="s">
        <v>183</v>
      </c>
    </row>
    <row r="77" ht="15">
      <c r="A77" t="s">
        <v>172</v>
      </c>
    </row>
    <row r="78" ht="15">
      <c r="B78" t="s">
        <v>174</v>
      </c>
    </row>
    <row r="79" ht="15">
      <c r="A79" t="s">
        <v>173</v>
      </c>
    </row>
    <row r="80" ht="15">
      <c r="A80" t="s">
        <v>176</v>
      </c>
    </row>
    <row r="81" ht="15">
      <c r="B81" t="s">
        <v>175</v>
      </c>
    </row>
    <row r="82" ht="15">
      <c r="A82" t="s">
        <v>195</v>
      </c>
    </row>
    <row r="83" ht="15">
      <c r="A83" t="s">
        <v>181</v>
      </c>
    </row>
  </sheetData>
  <sheetProtection sheet="1" objects="1" scenarios="1" selectLockedCells="1"/>
  <hyperlinks>
    <hyperlink ref="B15" r:id="rId1" display="http://www.fermsoft.com/gravbrix.php"/>
  </hyperlinks>
  <printOptions gridLines="1"/>
  <pageMargins left="0.7086614173228347" right="0.7086614173228347" top="0.7480314960629921" bottom="0.7480314960629921" header="0.31496062992125984" footer="0.31496062992125984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Jones</dc:creator>
  <cp:keywords/>
  <dc:description/>
  <cp:lastModifiedBy>CJ</cp:lastModifiedBy>
  <cp:lastPrinted>2017-09-10T17:40:01Z</cp:lastPrinted>
  <dcterms:created xsi:type="dcterms:W3CDTF">2013-10-29T21:55:51Z</dcterms:created>
  <dcterms:modified xsi:type="dcterms:W3CDTF">2017-09-10T17:40:05Z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